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1 семестр" sheetId="1" r:id="rId1"/>
    <sheet name="2 семестр" sheetId="2" r:id="rId2"/>
    <sheet name="3 семестр  " sheetId="3" r:id="rId3"/>
    <sheet name="4 семестр " sheetId="4" r:id="rId4"/>
    <sheet name="ИТОГО" sheetId="5" r:id="rId5"/>
  </sheets>
  <definedNames>
    <definedName name="_xlfn.IFERROR" hidden="1">#NAME?</definedName>
    <definedName name="Z_964E2C62_9B71_42F7_ADD9_E04542883BDA_.wvu.Cols" localSheetId="0" hidden="1">'1 семестр'!$AD:$AE,'1 семестр'!$AG:$AG,'1 семестр'!$AI:$AJ</definedName>
    <definedName name="Z_964E2C62_9B71_42F7_ADD9_E04542883BDA_.wvu.Cols" localSheetId="1" hidden="1">'2 семестр'!$AD:$AE,'2 семестр'!$AG:$AG,'2 семестр'!$AI:$AJ</definedName>
    <definedName name="Z_964E2C62_9B71_42F7_ADD9_E04542883BDA_.wvu.Cols" localSheetId="2" hidden="1">'3 семестр  '!$AD:$AE,'3 семестр  '!$AG:$AG,'3 семестр  '!$AI:$AJ</definedName>
    <definedName name="Z_964E2C62_9B71_42F7_ADD9_E04542883BDA_.wvu.Cols" localSheetId="3" hidden="1">'4 семестр '!$AD:$AE,'4 семестр '!$AG:$AG,'4 семестр '!$AI:$AJ</definedName>
    <definedName name="Z_964E2C62_9B71_42F7_ADD9_E04542883BDA_.wvu.Cols" localSheetId="4" hidden="1">'ИТОГО'!$AD:$AE,'ИТОГО'!$AG:$AG,'ИТОГО'!$AI:$AJ</definedName>
    <definedName name="Z_964E2C62_9B71_42F7_ADD9_E04542883BDA_.wvu.PrintArea" localSheetId="0" hidden="1">'1 семестр'!$A$1:$BD$35</definedName>
    <definedName name="Z_964E2C62_9B71_42F7_ADD9_E04542883BDA_.wvu.PrintArea" localSheetId="1" hidden="1">'2 семестр'!$A$1:$BD$35</definedName>
    <definedName name="Z_964E2C62_9B71_42F7_ADD9_E04542883BDA_.wvu.PrintArea" localSheetId="2" hidden="1">'3 семестр  '!$A$1:$BD$35</definedName>
    <definedName name="Z_964E2C62_9B71_42F7_ADD9_E04542883BDA_.wvu.PrintArea" localSheetId="3" hidden="1">'4 семестр '!$A$1:$BD$35</definedName>
    <definedName name="Z_964E2C62_9B71_42F7_ADD9_E04542883BDA_.wvu.PrintArea" localSheetId="4" hidden="1">'ИТОГО'!$A$1:$BD$35</definedName>
    <definedName name="_xlnm.Print_Area" localSheetId="0">'1 семестр'!$A$1:$BD$35</definedName>
    <definedName name="_xlnm.Print_Area" localSheetId="1">'2 семестр'!$A$1:$BD$35</definedName>
    <definedName name="_xlnm.Print_Area" localSheetId="2">'3 семестр  '!$A$1:$BD$35</definedName>
    <definedName name="_xlnm.Print_Area" localSheetId="3">'4 семестр '!$A$1:$BD$35</definedName>
    <definedName name="_xlnm.Print_Area" localSheetId="4">'ИТОГО'!$A$1:$BD$35</definedName>
  </definedNames>
  <calcPr fullCalcOnLoad="1"/>
</workbook>
</file>

<file path=xl/sharedStrings.xml><?xml version="1.0" encoding="utf-8"?>
<sst xmlns="http://schemas.openxmlformats.org/spreadsheetml/2006/main" count="361" uniqueCount="79">
  <si>
    <t>№</t>
  </si>
  <si>
    <t>Фамилия,  имя  учащегося</t>
  </si>
  <si>
    <t>всего</t>
  </si>
  <si>
    <t>сумма</t>
  </si>
  <si>
    <t>сумма 5-ок</t>
  </si>
  <si>
    <t>отличники</t>
  </si>
  <si>
    <t>кол4</t>
  </si>
  <si>
    <t>хорошисты</t>
  </si>
  <si>
    <t>кол 3</t>
  </si>
  <si>
    <t>кол 2</t>
  </si>
  <si>
    <t>кол 4,5</t>
  </si>
  <si>
    <t>кол4,5</t>
  </si>
  <si>
    <t>троишники</t>
  </si>
  <si>
    <t>пропущено дней</t>
  </si>
  <si>
    <t>из  них  по  болезни</t>
  </si>
  <si>
    <t>пропущено  уроков</t>
  </si>
  <si>
    <t>ВСЕГО:</t>
  </si>
  <si>
    <t>атт-но</t>
  </si>
  <si>
    <t>% усп</t>
  </si>
  <si>
    <t>% кач</t>
  </si>
  <si>
    <t>СОУ</t>
  </si>
  <si>
    <t xml:space="preserve">Наименование  предмета </t>
  </si>
  <si>
    <t>ВЫБЫЛО</t>
  </si>
  <si>
    <t>ПРИБЫЛО</t>
  </si>
  <si>
    <t>НА КОНЕЦ:</t>
  </si>
  <si>
    <t>ИЗ  НИХ:</t>
  </si>
  <si>
    <t>АТТЕСТОВАНО:</t>
  </si>
  <si>
    <t>ОТЛИЧНИКОВ:</t>
  </si>
  <si>
    <t>ХОРОШИСТОВ:</t>
  </si>
  <si>
    <t>НЕ  УСПЕВАЮТ:</t>
  </si>
  <si>
    <t>ИМЕЮТ  "2"</t>
  </si>
  <si>
    <t>ПО 1 ПРЕДМЕТУ:</t>
  </si>
  <si>
    <t>ПО 2 ПРЕДМЕТАМ:</t>
  </si>
  <si>
    <t xml:space="preserve">ПО  БОЛЕЕ  3-м: </t>
  </si>
  <si>
    <t>% успеваемости:</t>
  </si>
  <si>
    <t>%  качества:</t>
  </si>
  <si>
    <t>СОУ:</t>
  </si>
  <si>
    <t>НА  НАЧАЛО:</t>
  </si>
  <si>
    <t>атт</t>
  </si>
  <si>
    <t>пуст</t>
  </si>
  <si>
    <t>есть</t>
  </si>
  <si>
    <t>усп</t>
  </si>
  <si>
    <t>кач</t>
  </si>
  <si>
    <t>соу</t>
  </si>
  <si>
    <t>СУММА</t>
  </si>
  <si>
    <t>У</t>
  </si>
  <si>
    <t>К</t>
  </si>
  <si>
    <t xml:space="preserve"> ФИО  </t>
  </si>
  <si>
    <t xml:space="preserve">         роспись</t>
  </si>
  <si>
    <t>Классный  руководитель: _____________________           / _________________________ /</t>
  </si>
  <si>
    <t>Педагогика</t>
  </si>
  <si>
    <t>Медицина ЧС</t>
  </si>
  <si>
    <t>ОЗиЗ</t>
  </si>
  <si>
    <t>Патология</t>
  </si>
  <si>
    <t>Неотложная помощь в гинекологии</t>
  </si>
  <si>
    <t>Генетические аспекты развития заболеваний</t>
  </si>
  <si>
    <t>Клиническая фармакология</t>
  </si>
  <si>
    <t>Практика (вариативная часть)</t>
  </si>
  <si>
    <t>Практика (базовая часть)</t>
  </si>
  <si>
    <t xml:space="preserve">                ВЕДОМОСТЬ  УСПЕВАЕМОСТИ  ОРДИНАТОРОВ (2018 год начала обучения)</t>
  </si>
  <si>
    <t xml:space="preserve">         ВЕДОМОСТЬ  УСПЕВАЕМОСТИ  ОРДИНАТОРОВ (2018 год начала обучения)</t>
  </si>
  <si>
    <t xml:space="preserve">            ВЕДОМОСТЬ  УСПЕВАЕМОСТИ  ОРДИНАТОРОВ (2018 год начала обучения)</t>
  </si>
  <si>
    <t>Т_1</t>
  </si>
  <si>
    <t>Т_2</t>
  </si>
  <si>
    <t>Т_3</t>
  </si>
  <si>
    <t>Т_4</t>
  </si>
  <si>
    <t>Т_5</t>
  </si>
  <si>
    <t>Т_6</t>
  </si>
  <si>
    <t>Т_7</t>
  </si>
  <si>
    <t>Т_8</t>
  </si>
  <si>
    <t>Т_9</t>
  </si>
  <si>
    <t>Т_10</t>
  </si>
  <si>
    <t>Терапия</t>
  </si>
  <si>
    <t>Эндокринологические заболевания у кардиологических больных</t>
  </si>
  <si>
    <t>Ультразвуковые методы диагностики заболеваний внутренних органов</t>
  </si>
  <si>
    <t>Обучающий симуляционный курс</t>
  </si>
  <si>
    <t>Эндокринологические заболевания у кардиологическиъ больных</t>
  </si>
  <si>
    <t>Ультразвуковые метиды диагностики заболеваний внутренних органов</t>
  </si>
  <si>
    <t>Начальник отдела образования: _____________________           / _________________________ /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</si>
</sst>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left" indent="1"/>
    </xf>
    <xf numFmtId="0" fontId="0" fillId="32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R37" sqref="AR37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14" width="3.28125" style="0" customWidth="1"/>
    <col min="15" max="23" width="3.28125" style="0" hidden="1" customWidth="1"/>
    <col min="24" max="24" width="3.421875" style="0" hidden="1" customWidth="1"/>
    <col min="25" max="25" width="3.28125" style="0" hidden="1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30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60</v>
      </c>
    </row>
    <row r="2" spans="1:52" ht="73.5" customHeight="1">
      <c r="A2" s="3" t="s">
        <v>0</v>
      </c>
      <c r="B2" s="3" t="s">
        <v>1</v>
      </c>
      <c r="C2" s="4" t="str">
        <f>AR3</f>
        <v>Терапия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Эндокринологические заболевания у кардиологических больных</v>
      </c>
      <c r="I2" s="4" t="str">
        <f>AR9</f>
        <v>Обучающий симуляционный курс</v>
      </c>
      <c r="J2" s="4" t="str">
        <f>AR10</f>
        <v>Ультразвуковые методы диагностики заболеваний внутренних органов</v>
      </c>
      <c r="K2" s="4" t="str">
        <f>AR11</f>
        <v>Генетические аспекты развития заболеваний</v>
      </c>
      <c r="L2" s="4" t="str">
        <f>AR12</f>
        <v>Клиническая фармакология</v>
      </c>
      <c r="M2" s="4" t="str">
        <f>AR13</f>
        <v>Практика (вариативная часть)</v>
      </c>
      <c r="N2" s="4" t="str">
        <f>AR14</f>
        <v>Практика (базовая часть)</v>
      </c>
      <c r="O2" s="4">
        <f>AR15</f>
        <v>0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>
        <v>5</v>
      </c>
      <c r="D3" s="21"/>
      <c r="E3" s="21"/>
      <c r="F3" s="21"/>
      <c r="G3" s="21"/>
      <c r="H3" s="21">
        <v>5</v>
      </c>
      <c r="I3" s="21"/>
      <c r="J3" s="21">
        <v>4</v>
      </c>
      <c r="K3" s="29"/>
      <c r="L3" s="29">
        <v>4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4</v>
      </c>
      <c r="AA3" s="10">
        <f aca="true" t="shared" si="1" ref="AA3:AA32">SUM(C3:Y3)</f>
        <v>18</v>
      </c>
      <c r="AB3" s="10">
        <f aca="true" t="shared" si="2" ref="AB3:AB32">SUMIF(C3:Y3,5)</f>
        <v>10</v>
      </c>
      <c r="AC3" s="10">
        <f aca="true" t="shared" si="3" ref="AC3:AC32">IF(AB3/Z3=5,1,0)</f>
        <v>0</v>
      </c>
      <c r="AD3" s="10">
        <f aca="true" t="shared" si="4" ref="AD3:AD32">COUNTIF(C3:Y3,4)</f>
        <v>2</v>
      </c>
      <c r="AE3" s="10">
        <f aca="true" t="shared" si="5" ref="AE3:AE32">IF(AI3=Z3,1,0)</f>
        <v>1</v>
      </c>
      <c r="AF3" s="10">
        <f aca="true" t="shared" si="6" ref="AF3:AF32">AE3-AC3</f>
        <v>1</v>
      </c>
      <c r="AG3" s="10">
        <f aca="true" t="shared" si="7" ref="AG3:AG32">AC3+AF3+AL3</f>
        <v>1</v>
      </c>
      <c r="AH3" s="10">
        <f aca="true" t="shared" si="8" ref="AH3:AH32">IF(AG3=0,1,0)</f>
        <v>0</v>
      </c>
      <c r="AI3" s="10">
        <f aca="true" t="shared" si="9" ref="AI3:AI32">Z3-AJ3-AL3</f>
        <v>4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>
        <f>C38</f>
        <v>10</v>
      </c>
      <c r="AT3" s="3">
        <f>IF(C39&gt;0,C39,"-")</f>
        <v>3</v>
      </c>
      <c r="AU3" s="3">
        <f>IF(C40&gt;0,C40,"-")</f>
        <v>7</v>
      </c>
      <c r="AV3" s="3" t="str">
        <f>IF(C41&gt;0,C41,"-")</f>
        <v>-</v>
      </c>
      <c r="AW3" s="3" t="str">
        <f>IF(C42&gt;0,C42,"-")</f>
        <v>-</v>
      </c>
      <c r="AX3" s="15">
        <f>C49</f>
        <v>100</v>
      </c>
      <c r="AY3" s="15">
        <f>C50</f>
        <v>100</v>
      </c>
      <c r="AZ3" s="15">
        <f>C51</f>
        <v>74.8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>
        <v>4</v>
      </c>
      <c r="D4" s="21"/>
      <c r="E4" s="21"/>
      <c r="F4" s="21"/>
      <c r="G4" s="21"/>
      <c r="H4" s="21">
        <v>4</v>
      </c>
      <c r="I4" s="21"/>
      <c r="J4" s="21">
        <v>4</v>
      </c>
      <c r="K4" s="29"/>
      <c r="L4" s="29">
        <v>4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4</v>
      </c>
      <c r="AA4" s="10">
        <f t="shared" si="1"/>
        <v>16</v>
      </c>
      <c r="AB4" s="10">
        <f t="shared" si="2"/>
        <v>0</v>
      </c>
      <c r="AC4" s="10">
        <f t="shared" si="3"/>
        <v>0</v>
      </c>
      <c r="AD4" s="10">
        <f t="shared" si="4"/>
        <v>4</v>
      </c>
      <c r="AE4" s="10">
        <f t="shared" si="5"/>
        <v>1</v>
      </c>
      <c r="AF4" s="10">
        <f t="shared" si="6"/>
        <v>1</v>
      </c>
      <c r="AG4" s="10">
        <f t="shared" si="7"/>
        <v>1</v>
      </c>
      <c r="AH4" s="10">
        <f t="shared" si="8"/>
        <v>0</v>
      </c>
      <c r="AI4" s="10">
        <f t="shared" si="9"/>
        <v>4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>
        <v>5</v>
      </c>
      <c r="D5" s="21"/>
      <c r="E5" s="21"/>
      <c r="F5" s="21"/>
      <c r="G5" s="21"/>
      <c r="H5" s="21">
        <v>5</v>
      </c>
      <c r="I5" s="21"/>
      <c r="J5" s="21">
        <v>4</v>
      </c>
      <c r="K5" s="29"/>
      <c r="L5" s="29">
        <v>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4</v>
      </c>
      <c r="AA5" s="10">
        <f t="shared" si="1"/>
        <v>18</v>
      </c>
      <c r="AB5" s="10">
        <f t="shared" si="2"/>
        <v>10</v>
      </c>
      <c r="AC5" s="10">
        <f t="shared" si="3"/>
        <v>0</v>
      </c>
      <c r="AD5" s="10">
        <f t="shared" si="4"/>
        <v>2</v>
      </c>
      <c r="AE5" s="10">
        <f t="shared" si="5"/>
        <v>1</v>
      </c>
      <c r="AF5" s="10">
        <f t="shared" si="6"/>
        <v>1</v>
      </c>
      <c r="AG5" s="10">
        <f t="shared" si="7"/>
        <v>1</v>
      </c>
      <c r="AH5" s="10">
        <f t="shared" si="8"/>
        <v>0</v>
      </c>
      <c r="AI5" s="10">
        <f t="shared" si="9"/>
        <v>4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>
        <v>4</v>
      </c>
      <c r="D6" s="21"/>
      <c r="E6" s="21"/>
      <c r="F6" s="21"/>
      <c r="G6" s="21"/>
      <c r="H6" s="21">
        <v>4</v>
      </c>
      <c r="I6" s="21"/>
      <c r="J6" s="21">
        <v>4</v>
      </c>
      <c r="K6" s="29"/>
      <c r="L6" s="29">
        <v>4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4</v>
      </c>
      <c r="AA6" s="10">
        <f t="shared" si="1"/>
        <v>16</v>
      </c>
      <c r="AB6" s="10">
        <f t="shared" si="2"/>
        <v>0</v>
      </c>
      <c r="AC6" s="10">
        <f t="shared" si="3"/>
        <v>0</v>
      </c>
      <c r="AD6" s="10">
        <f t="shared" si="4"/>
        <v>4</v>
      </c>
      <c r="AE6" s="10">
        <f t="shared" si="5"/>
        <v>1</v>
      </c>
      <c r="AF6" s="10">
        <f t="shared" si="6"/>
        <v>1</v>
      </c>
      <c r="AG6" s="10">
        <f t="shared" si="7"/>
        <v>1</v>
      </c>
      <c r="AH6" s="10">
        <f t="shared" si="8"/>
        <v>0</v>
      </c>
      <c r="AI6" s="10">
        <f t="shared" si="9"/>
        <v>4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>
        <v>4</v>
      </c>
      <c r="D7" s="21"/>
      <c r="E7" s="21"/>
      <c r="F7" s="21"/>
      <c r="G7" s="21"/>
      <c r="H7" s="21">
        <v>5</v>
      </c>
      <c r="I7" s="21"/>
      <c r="J7" s="21">
        <v>4</v>
      </c>
      <c r="K7" s="29">
        <v>5</v>
      </c>
      <c r="L7" s="29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4</v>
      </c>
      <c r="AA7" s="10">
        <f t="shared" si="1"/>
        <v>18</v>
      </c>
      <c r="AB7" s="10">
        <f t="shared" si="2"/>
        <v>10</v>
      </c>
      <c r="AC7" s="10">
        <f t="shared" si="3"/>
        <v>0</v>
      </c>
      <c r="AD7" s="10">
        <f t="shared" si="4"/>
        <v>2</v>
      </c>
      <c r="AE7" s="10">
        <f t="shared" si="5"/>
        <v>1</v>
      </c>
      <c r="AF7" s="10">
        <f t="shared" si="6"/>
        <v>1</v>
      </c>
      <c r="AG7" s="10">
        <f t="shared" si="7"/>
        <v>1</v>
      </c>
      <c r="AH7" s="10">
        <f t="shared" si="8"/>
        <v>0</v>
      </c>
      <c r="AI7" s="10">
        <f t="shared" si="9"/>
        <v>4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67</v>
      </c>
      <c r="C8" s="21">
        <v>4</v>
      </c>
      <c r="D8" s="21"/>
      <c r="E8" s="21"/>
      <c r="F8" s="21"/>
      <c r="G8" s="21"/>
      <c r="H8" s="21">
        <v>4</v>
      </c>
      <c r="I8" s="21"/>
      <c r="J8" s="21">
        <v>4</v>
      </c>
      <c r="K8" s="29">
        <v>4</v>
      </c>
      <c r="L8" s="29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4</v>
      </c>
      <c r="AA8" s="10">
        <f t="shared" si="1"/>
        <v>16</v>
      </c>
      <c r="AB8" s="10">
        <f t="shared" si="2"/>
        <v>0</v>
      </c>
      <c r="AC8" s="10">
        <f t="shared" si="3"/>
        <v>0</v>
      </c>
      <c r="AD8" s="10">
        <f t="shared" si="4"/>
        <v>4</v>
      </c>
      <c r="AE8" s="10">
        <f t="shared" si="5"/>
        <v>1</v>
      </c>
      <c r="AF8" s="10">
        <f t="shared" si="6"/>
        <v>1</v>
      </c>
      <c r="AG8" s="10">
        <f t="shared" si="7"/>
        <v>1</v>
      </c>
      <c r="AH8" s="10">
        <f t="shared" si="8"/>
        <v>0</v>
      </c>
      <c r="AI8" s="10">
        <f t="shared" si="9"/>
        <v>4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>
        <f>H38</f>
        <v>10</v>
      </c>
      <c r="AT8" s="3">
        <f>IF(H39&gt;0,H39,"-")</f>
        <v>3</v>
      </c>
      <c r="AU8" s="3">
        <f>IF(H40&gt;0,H40,"-")</f>
        <v>7</v>
      </c>
      <c r="AV8" s="3" t="str">
        <f>IF(H41&gt;0,H41,"-")</f>
        <v>-</v>
      </c>
      <c r="AW8" s="3" t="str">
        <f>IF(H42&gt;0,H42,"-")</f>
        <v>-</v>
      </c>
      <c r="AX8" s="15">
        <f>H49</f>
        <v>100</v>
      </c>
      <c r="AY8" s="15">
        <f>H50</f>
        <v>100</v>
      </c>
      <c r="AZ8" s="15">
        <f>H51</f>
        <v>74.8</v>
      </c>
      <c r="BB8" s="6" t="s">
        <v>25</v>
      </c>
    </row>
    <row r="9" spans="1:55" ht="12.75" customHeight="1">
      <c r="A9" s="1">
        <v>7</v>
      </c>
      <c r="B9" s="27" t="s">
        <v>68</v>
      </c>
      <c r="C9" s="21">
        <v>5</v>
      </c>
      <c r="D9" s="21"/>
      <c r="E9" s="21"/>
      <c r="F9" s="21"/>
      <c r="G9" s="21"/>
      <c r="H9" s="21">
        <v>4</v>
      </c>
      <c r="I9" s="21"/>
      <c r="J9" s="21">
        <v>4</v>
      </c>
      <c r="K9" s="29"/>
      <c r="L9" s="29">
        <v>4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4</v>
      </c>
      <c r="AA9" s="10">
        <f t="shared" si="1"/>
        <v>17</v>
      </c>
      <c r="AB9" s="10">
        <f t="shared" si="2"/>
        <v>5</v>
      </c>
      <c r="AC9" s="10">
        <f t="shared" si="3"/>
        <v>0</v>
      </c>
      <c r="AD9" s="10">
        <f t="shared" si="4"/>
        <v>3</v>
      </c>
      <c r="AE9" s="10">
        <f t="shared" si="5"/>
        <v>1</v>
      </c>
      <c r="AF9" s="10">
        <f t="shared" si="6"/>
        <v>1</v>
      </c>
      <c r="AG9" s="10">
        <f t="shared" si="7"/>
        <v>1</v>
      </c>
      <c r="AH9" s="10">
        <f t="shared" si="8"/>
        <v>0</v>
      </c>
      <c r="AI9" s="10">
        <f t="shared" si="9"/>
        <v>4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75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10</v>
      </c>
    </row>
    <row r="10" spans="1:55" ht="12.75" customHeight="1">
      <c r="A10" s="1">
        <v>8</v>
      </c>
      <c r="B10" s="27" t="s">
        <v>69</v>
      </c>
      <c r="C10" s="21">
        <v>4</v>
      </c>
      <c r="D10" s="21"/>
      <c r="E10" s="21"/>
      <c r="F10" s="21"/>
      <c r="G10" s="21"/>
      <c r="H10" s="21">
        <v>4</v>
      </c>
      <c r="I10" s="21"/>
      <c r="J10" s="21">
        <v>4</v>
      </c>
      <c r="K10" s="29">
        <v>3</v>
      </c>
      <c r="L10" s="2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4</v>
      </c>
      <c r="AA10" s="10">
        <f t="shared" si="1"/>
        <v>15</v>
      </c>
      <c r="AB10" s="10">
        <f t="shared" si="2"/>
        <v>0</v>
      </c>
      <c r="AC10" s="10">
        <f t="shared" si="3"/>
        <v>0</v>
      </c>
      <c r="AD10" s="10">
        <f t="shared" si="4"/>
        <v>3</v>
      </c>
      <c r="AE10" s="10">
        <f t="shared" si="5"/>
        <v>0</v>
      </c>
      <c r="AF10" s="10">
        <f t="shared" si="6"/>
        <v>0</v>
      </c>
      <c r="AG10" s="10">
        <f t="shared" si="7"/>
        <v>0</v>
      </c>
      <c r="AH10" s="10">
        <f t="shared" si="8"/>
        <v>1</v>
      </c>
      <c r="AI10" s="10">
        <f t="shared" si="9"/>
        <v>3</v>
      </c>
      <c r="AJ10" s="10">
        <f t="shared" si="10"/>
        <v>1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74</v>
      </c>
      <c r="AS10" s="3">
        <f>J38</f>
        <v>10</v>
      </c>
      <c r="AT10" s="3" t="str">
        <f>IF(J39&gt;0,J39,"-")</f>
        <v>-</v>
      </c>
      <c r="AU10" s="3">
        <f>IF(J40&gt;0,J40,"-")</f>
        <v>10</v>
      </c>
      <c r="AV10" s="3" t="str">
        <f>IF(J41&gt;0,J41,"-")</f>
        <v>-</v>
      </c>
      <c r="AW10" s="3" t="str">
        <f>IF(J42&gt;0,J42,"-")</f>
        <v>-</v>
      </c>
      <c r="AX10" s="15">
        <f>J49</f>
        <v>100</v>
      </c>
      <c r="AY10" s="15">
        <f>J50</f>
        <v>100</v>
      </c>
      <c r="AZ10" s="15">
        <f>J51</f>
        <v>64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>
        <v>4</v>
      </c>
      <c r="D11" s="21"/>
      <c r="E11" s="21"/>
      <c r="F11" s="21"/>
      <c r="G11" s="21"/>
      <c r="H11" s="21">
        <v>4</v>
      </c>
      <c r="I11" s="21"/>
      <c r="J11" s="21">
        <v>4</v>
      </c>
      <c r="K11" s="29"/>
      <c r="L11" s="29">
        <v>4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4</v>
      </c>
      <c r="AA11" s="10">
        <f t="shared" si="1"/>
        <v>16</v>
      </c>
      <c r="AB11" s="10">
        <f t="shared" si="2"/>
        <v>0</v>
      </c>
      <c r="AC11" s="10">
        <f t="shared" si="3"/>
        <v>0</v>
      </c>
      <c r="AD11" s="10">
        <f t="shared" si="4"/>
        <v>4</v>
      </c>
      <c r="AE11" s="10">
        <f t="shared" si="5"/>
        <v>1</v>
      </c>
      <c r="AF11" s="10">
        <f t="shared" si="6"/>
        <v>1</v>
      </c>
      <c r="AG11" s="10">
        <f t="shared" si="7"/>
        <v>1</v>
      </c>
      <c r="AH11" s="10">
        <f t="shared" si="8"/>
        <v>0</v>
      </c>
      <c r="AI11" s="10">
        <f t="shared" si="9"/>
        <v>4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55</v>
      </c>
      <c r="AS11" s="3">
        <f>K38</f>
        <v>3</v>
      </c>
      <c r="AT11" s="3">
        <f>IF(K39&gt;0,K39,"-")</f>
        <v>1</v>
      </c>
      <c r="AU11" s="3">
        <f>IF(K40&gt;0,K40,"-")</f>
        <v>1</v>
      </c>
      <c r="AV11" s="3">
        <f>IF(K41&gt;0,K41,"-")</f>
        <v>1</v>
      </c>
      <c r="AW11" s="3" t="str">
        <f>IF(K42&gt;0,K42,"-")</f>
        <v>-</v>
      </c>
      <c r="AX11" s="15">
        <f>K49</f>
        <v>100</v>
      </c>
      <c r="AY11" s="15">
        <f>K50</f>
        <v>66.66666666666666</v>
      </c>
      <c r="AZ11" s="15">
        <f>K51</f>
        <v>66.66666666666667</v>
      </c>
      <c r="BB11" s="7" t="s">
        <v>28</v>
      </c>
      <c r="BC11" s="1">
        <f>COUNTIF(AF3:AF32,1)</f>
        <v>9</v>
      </c>
    </row>
    <row r="12" spans="1:55" ht="12.75" customHeight="1">
      <c r="A12" s="1">
        <v>10</v>
      </c>
      <c r="B12" s="27" t="s">
        <v>71</v>
      </c>
      <c r="C12" s="21">
        <v>4</v>
      </c>
      <c r="D12" s="21"/>
      <c r="E12" s="21"/>
      <c r="F12" s="21"/>
      <c r="G12" s="21"/>
      <c r="H12" s="21">
        <v>4</v>
      </c>
      <c r="I12" s="21"/>
      <c r="J12" s="21">
        <v>4</v>
      </c>
      <c r="K12" s="29"/>
      <c r="L12" s="29">
        <v>4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4</v>
      </c>
      <c r="AA12" s="10">
        <f t="shared" si="1"/>
        <v>16</v>
      </c>
      <c r="AB12" s="10">
        <f t="shared" si="2"/>
        <v>0</v>
      </c>
      <c r="AC12" s="10">
        <f t="shared" si="3"/>
        <v>0</v>
      </c>
      <c r="AD12" s="10">
        <f t="shared" si="4"/>
        <v>4</v>
      </c>
      <c r="AE12" s="10">
        <f t="shared" si="5"/>
        <v>1</v>
      </c>
      <c r="AF12" s="10">
        <f t="shared" si="6"/>
        <v>1</v>
      </c>
      <c r="AG12" s="10">
        <f t="shared" si="7"/>
        <v>1</v>
      </c>
      <c r="AH12" s="10">
        <f t="shared" si="8"/>
        <v>0</v>
      </c>
      <c r="AI12" s="10">
        <f t="shared" si="9"/>
        <v>4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56</v>
      </c>
      <c r="AS12" s="3">
        <f>L38</f>
        <v>7</v>
      </c>
      <c r="AT12" s="3" t="str">
        <f>IF(L39&gt;0,L39,"-")</f>
        <v>-</v>
      </c>
      <c r="AU12" s="3">
        <f>IF(L40&gt;0,L40,"-")</f>
        <v>7</v>
      </c>
      <c r="AV12" s="3" t="str">
        <f>IF(L41&gt;0,L41,"-")</f>
        <v>-</v>
      </c>
      <c r="AW12" s="3" t="str">
        <f>IF(L42&gt;0,L42,"-")</f>
        <v>-</v>
      </c>
      <c r="AX12" s="15">
        <f>L49</f>
        <v>100</v>
      </c>
      <c r="AY12" s="15">
        <f>L50</f>
        <v>100</v>
      </c>
      <c r="AZ12" s="15">
        <f>L51</f>
        <v>64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57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58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/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>
        <f>(BC9-BC12)/BC9*100</f>
        <v>100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>
        <f>(BC10+BC11)/BC9*100</f>
        <v>90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>
        <f>(BC10*100+BC11*64+AH33*36+BC14*16)/BC9</f>
        <v>61.2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1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30" t="s">
        <v>78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10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10</v>
      </c>
      <c r="I37" s="16">
        <f t="shared" si="12"/>
        <v>0</v>
      </c>
      <c r="J37" s="16">
        <f t="shared" si="12"/>
        <v>10</v>
      </c>
      <c r="K37" s="16">
        <f t="shared" si="12"/>
        <v>3</v>
      </c>
      <c r="L37" s="16">
        <f t="shared" si="12"/>
        <v>7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>
        <f>IF(C37&gt;0,C37,"-")</f>
        <v>10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>
        <f t="shared" si="13"/>
        <v>10</v>
      </c>
      <c r="I38" s="16" t="str">
        <f t="shared" si="13"/>
        <v>-</v>
      </c>
      <c r="J38" s="16">
        <f t="shared" si="13"/>
        <v>10</v>
      </c>
      <c r="K38" s="16">
        <f t="shared" si="13"/>
        <v>3</v>
      </c>
      <c r="L38" s="16">
        <f t="shared" si="13"/>
        <v>7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3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3</v>
      </c>
      <c r="I39" s="16">
        <f t="shared" si="14"/>
        <v>0</v>
      </c>
      <c r="J39" s="16">
        <f t="shared" si="14"/>
        <v>0</v>
      </c>
      <c r="K39" s="16">
        <f t="shared" si="14"/>
        <v>1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7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7</v>
      </c>
      <c r="I40" s="16">
        <f t="shared" si="15"/>
        <v>0</v>
      </c>
      <c r="J40" s="16">
        <f t="shared" si="15"/>
        <v>10</v>
      </c>
      <c r="K40" s="16">
        <f t="shared" si="15"/>
        <v>1</v>
      </c>
      <c r="L40" s="16">
        <f t="shared" si="15"/>
        <v>7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1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>
        <f>(C39+C40+C41)/C38*100</f>
        <v>100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>
        <f t="shared" si="19"/>
        <v>100</v>
      </c>
      <c r="I44" s="17" t="e">
        <f t="shared" si="19"/>
        <v>#VALUE!</v>
      </c>
      <c r="J44" s="17">
        <f t="shared" si="19"/>
        <v>100</v>
      </c>
      <c r="K44" s="17">
        <f t="shared" si="19"/>
        <v>100</v>
      </c>
      <c r="L44" s="17">
        <f t="shared" si="19"/>
        <v>100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>
        <f>(C39+C40)/C38*100</f>
        <v>100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>
        <f t="shared" si="20"/>
        <v>100</v>
      </c>
      <c r="I45" s="17" t="e">
        <f t="shared" si="20"/>
        <v>#VALUE!</v>
      </c>
      <c r="J45" s="17">
        <f t="shared" si="20"/>
        <v>100</v>
      </c>
      <c r="K45" s="17">
        <f t="shared" si="20"/>
        <v>66.66666666666666</v>
      </c>
      <c r="L45" s="17">
        <f t="shared" si="20"/>
        <v>100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>
        <f>(C39*100+C40*64+C41*36+C42*14)/C38</f>
        <v>74.8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>
        <f t="shared" si="21"/>
        <v>74.8</v>
      </c>
      <c r="I46" s="17" t="e">
        <f t="shared" si="21"/>
        <v>#VALUE!</v>
      </c>
      <c r="J46" s="17">
        <f t="shared" si="21"/>
        <v>64</v>
      </c>
      <c r="K46" s="17">
        <f t="shared" si="21"/>
        <v>66.66666666666667</v>
      </c>
      <c r="L46" s="17">
        <f t="shared" si="21"/>
        <v>64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10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10</v>
      </c>
      <c r="I47" s="16">
        <f t="shared" si="22"/>
        <v>0</v>
      </c>
      <c r="J47" s="16">
        <f t="shared" si="22"/>
        <v>10</v>
      </c>
      <c r="K47" s="16">
        <f t="shared" si="22"/>
        <v>3</v>
      </c>
      <c r="L47" s="16">
        <f t="shared" si="22"/>
        <v>7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>
        <f>IF(C47=0,"-",C44)</f>
        <v>100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>
        <f t="shared" si="23"/>
        <v>100</v>
      </c>
      <c r="I49" s="16" t="str">
        <f t="shared" si="23"/>
        <v>-</v>
      </c>
      <c r="J49" s="16">
        <f t="shared" si="23"/>
        <v>100</v>
      </c>
      <c r="K49" s="16">
        <f t="shared" si="23"/>
        <v>100</v>
      </c>
      <c r="L49" s="16">
        <f t="shared" si="23"/>
        <v>100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>
        <f>IF(C47=0,"-",C45)</f>
        <v>100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>
        <f t="shared" si="24"/>
        <v>100</v>
      </c>
      <c r="I50" s="16" t="str">
        <f t="shared" si="24"/>
        <v>-</v>
      </c>
      <c r="J50" s="16">
        <f t="shared" si="24"/>
        <v>100</v>
      </c>
      <c r="K50" s="16">
        <f t="shared" si="24"/>
        <v>66.66666666666666</v>
      </c>
      <c r="L50" s="16">
        <f t="shared" si="24"/>
        <v>100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>
        <f>IF(C47=0,"-",C46)</f>
        <v>74.8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>
        <f t="shared" si="25"/>
        <v>74.8</v>
      </c>
      <c r="I51" s="16" t="str">
        <f t="shared" si="25"/>
        <v>-</v>
      </c>
      <c r="J51" s="16">
        <f t="shared" si="25"/>
        <v>64</v>
      </c>
      <c r="K51" s="16">
        <f t="shared" si="25"/>
        <v>66.66666666666667</v>
      </c>
      <c r="L51" s="16">
        <f t="shared" si="25"/>
        <v>64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  <ignoredErrors>
    <ignoredError sqref="AT4:AU4 AU9 AV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4"/>
  <sheetViews>
    <sheetView tabSelected="1" view="pageBreakPreview" zoomScaleNormal="75" zoomScaleSheetLayoutView="100" zoomScalePageLayoutView="0" workbookViewId="0" topLeftCell="A1">
      <selection activeCell="C3" sqref="C3:D12"/>
    </sheetView>
  </sheetViews>
  <sheetFormatPr defaultColWidth="9.140625" defaultRowHeight="12.75"/>
  <cols>
    <col min="1" max="1" width="3.7109375" style="0" customWidth="1"/>
    <col min="2" max="2" width="10.14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AR4</f>
        <v>Терапия</v>
      </c>
      <c r="D2" s="4" t="str">
        <f>AR6</f>
        <v>Медицина ЧС</v>
      </c>
      <c r="E2" s="4" t="str">
        <f>AR7</f>
        <v>ОЗиЗ</v>
      </c>
      <c r="F2" s="4" t="str">
        <f>AR8</f>
        <v>Патология</v>
      </c>
      <c r="G2" s="4" t="str">
        <f>AR9</f>
        <v>Эндокринологические заболевания у кардиологическиъ больных</v>
      </c>
      <c r="H2" s="4" t="str">
        <f>AR10</f>
        <v>Обучающий симуляционный курс</v>
      </c>
      <c r="I2" s="4" t="str">
        <f>AR11</f>
        <v>Ультразвуковые методы диагностики заболеваний внутренних органов</v>
      </c>
      <c r="J2" s="4" t="str">
        <f>AR12</f>
        <v>Генетические аспекты развития заболеваний</v>
      </c>
      <c r="K2" s="4" t="str">
        <f>AR13</f>
        <v>Клиническая фармакология</v>
      </c>
      <c r="L2" s="4" t="str">
        <f>AR14</f>
        <v>Практика (вариативная часть)</v>
      </c>
      <c r="M2" s="4" t="str">
        <f>AR15</f>
        <v>Практика (базовая часть)</v>
      </c>
      <c r="N2" s="4">
        <f>AR16</f>
        <v>0</v>
      </c>
      <c r="O2" s="4">
        <f>AR17</f>
        <v>0</v>
      </c>
      <c r="P2" s="4">
        <f>AR18</f>
        <v>0</v>
      </c>
      <c r="Q2" s="4">
        <f>AR19</f>
        <v>0</v>
      </c>
      <c r="R2" s="4">
        <f>AR20</f>
        <v>0</v>
      </c>
      <c r="S2" s="4">
        <f>AR21</f>
        <v>0</v>
      </c>
      <c r="T2" s="4">
        <f>AR22</f>
        <v>0</v>
      </c>
      <c r="U2" s="4">
        <f>AR23</f>
        <v>0</v>
      </c>
      <c r="V2" s="4">
        <f>AR24</f>
        <v>0</v>
      </c>
      <c r="W2" s="4">
        <f>AR25</f>
        <v>0</v>
      </c>
      <c r="X2" s="4">
        <f>AR26</f>
        <v>0</v>
      </c>
      <c r="Y2" s="4">
        <f>AR27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14"/>
      <c r="AS3" s="3">
        <f>C38</f>
        <v>0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>
        <f>C49</f>
        <v>0</v>
      </c>
      <c r="AY3" s="15">
        <f>C50</f>
        <v>0</v>
      </c>
      <c r="AZ3" s="15">
        <f>C51</f>
        <v>0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8" t="s">
        <v>72</v>
      </c>
      <c r="AS4" s="3">
        <f>D38</f>
        <v>0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>
        <f>D49</f>
        <v>0</v>
      </c>
      <c r="AY4" s="15">
        <f>D50</f>
        <v>0</v>
      </c>
      <c r="AZ4" s="15">
        <f>D51</f>
        <v>0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8" t="s">
        <v>50</v>
      </c>
      <c r="AS5" s="3">
        <f>E38</f>
        <v>0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>
        <f>E49</f>
        <v>0</v>
      </c>
      <c r="AY5" s="15">
        <f>E50</f>
        <v>0</v>
      </c>
      <c r="AZ5" s="15">
        <f>E51</f>
        <v>0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51</v>
      </c>
      <c r="AS6" s="3">
        <f>F38</f>
        <v>0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>
        <f>F49</f>
        <v>0</v>
      </c>
      <c r="AY6" s="15">
        <f>F50</f>
        <v>0</v>
      </c>
      <c r="AZ6" s="15">
        <f>F51</f>
        <v>0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52</v>
      </c>
      <c r="AS7" s="3">
        <f>G38</f>
        <v>0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>
        <f>G49</f>
        <v>0</v>
      </c>
      <c r="AY7" s="15">
        <f>G50</f>
        <v>0</v>
      </c>
      <c r="AZ7" s="15">
        <f>G51</f>
        <v>0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53</v>
      </c>
      <c r="AS8" s="3">
        <f>H38</f>
        <v>0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>
        <f>H49</f>
        <v>0</v>
      </c>
      <c r="AY8" s="15">
        <f>H50</f>
        <v>0</v>
      </c>
      <c r="AZ8" s="15">
        <f>H51</f>
        <v>0</v>
      </c>
      <c r="BB8" s="6" t="s">
        <v>25</v>
      </c>
    </row>
    <row r="9" spans="1:55" ht="12.75" customHeight="1">
      <c r="A9" s="1">
        <v>7</v>
      </c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76</v>
      </c>
      <c r="AS9" s="3">
        <f>I38</f>
        <v>0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>
        <f>I49</f>
        <v>0</v>
      </c>
      <c r="AY9" s="15">
        <f>I50</f>
        <v>0</v>
      </c>
      <c r="AZ9" s="15">
        <f>I51</f>
        <v>0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>
        <f>J38</f>
        <v>0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>
        <f>J49</f>
        <v>0</v>
      </c>
      <c r="AY10" s="15">
        <f>J50</f>
        <v>0</v>
      </c>
      <c r="AZ10" s="15">
        <f>J51</f>
        <v>0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74</v>
      </c>
      <c r="AS11" s="3">
        <f>K38</f>
        <v>0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>
        <f>K49</f>
        <v>0</v>
      </c>
      <c r="AY11" s="15">
        <f>K50</f>
        <v>0</v>
      </c>
      <c r="AZ11" s="15">
        <f>K51</f>
        <v>0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>
        <f>L38</f>
        <v>0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>
        <f>L49</f>
        <v>0</v>
      </c>
      <c r="AY12" s="15">
        <f>L50</f>
        <v>0</v>
      </c>
      <c r="AZ12" s="15">
        <f>L51</f>
        <v>0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>
        <f>M38</f>
        <v>0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>
        <f>M49</f>
        <v>0</v>
      </c>
      <c r="AY13" s="15">
        <f>M50</f>
        <v>0</v>
      </c>
      <c r="AZ13" s="15">
        <f>M51</f>
        <v>0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>
        <f>N38</f>
        <v>0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>
        <f>N49</f>
        <v>0</v>
      </c>
      <c r="AY14" s="15">
        <f>N50</f>
        <v>0</v>
      </c>
      <c r="AZ14" s="15">
        <f>N51</f>
        <v>0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>
        <f>O38</f>
        <v>0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>
        <f>O49</f>
        <v>0</v>
      </c>
      <c r="AY15" s="15">
        <f>O50</f>
        <v>0</v>
      </c>
      <c r="AZ15" s="15">
        <f>O51</f>
        <v>0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>
        <f>P38</f>
        <v>0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>
        <f>P49</f>
        <v>0</v>
      </c>
      <c r="AY16" s="15">
        <f>P50</f>
        <v>0</v>
      </c>
      <c r="AZ16" s="15">
        <f>P51</f>
        <v>0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>
        <f>Q38</f>
        <v>0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>
        <f>Q49</f>
        <v>0</v>
      </c>
      <c r="AY17" s="15">
        <f>Q50</f>
        <v>0</v>
      </c>
      <c r="AZ17" s="15">
        <f>Q51</f>
        <v>0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4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  <c r="AR26" s="20"/>
    </row>
    <row r="27" spans="1:44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  <c r="AR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/>
      <c r="B34" s="10"/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R34" s="24"/>
      <c r="AT34" s="6" t="s">
        <v>49</v>
      </c>
    </row>
    <row r="35" spans="1:54" ht="12.75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aca="true" t="shared" si="12" ref="R37:Y37">COUNT(R3:R36)</f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 t="str">
        <f aca="true" t="shared" si="13" ref="R38:Y38">IF(R37&gt;0,R37,"-")</f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aca="true" t="shared" si="14" ref="R39:Y39">COUNTIF(R3:R32,5)</f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aca="true" t="shared" si="15" ref="R40:Y40">COUNTIF(R3:R32,4)</f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aca="true" t="shared" si="16" ref="R41:Y41">COUNTIF(R3:R32,3)</f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aca="true" t="shared" si="17" ref="R42:Y42">COUNTIF(R3:R32,2)</f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 t="shared" si="17"/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f>COUNTIF(R3:R32,2)</f>
        <v>0</v>
      </c>
      <c r="S43" s="16">
        <f>COUNTIF(S3:S32,2)</f>
        <v>0</v>
      </c>
      <c r="T43" s="16">
        <f>COUNTIF(T3:T32,2)</f>
        <v>0</v>
      </c>
      <c r="U43" s="16">
        <f>COUNTIF(U3:U32,2)</f>
        <v>0</v>
      </c>
      <c r="V43" s="16"/>
      <c r="W43" s="16"/>
      <c r="X43" s="16"/>
      <c r="Y43" s="16">
        <f>COUNTIF(Y3:Y32,2)</f>
        <v>0</v>
      </c>
    </row>
    <row r="44" spans="2:25" ht="12.7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 t="e">
        <f aca="true" t="shared" si="18" ref="R44:Y44">(R39+R40+R41)/R38*100</f>
        <v>#VALUE!</v>
      </c>
      <c r="S44" s="17" t="e">
        <f t="shared" si="18"/>
        <v>#VALUE!</v>
      </c>
      <c r="T44" s="17" t="e">
        <f t="shared" si="18"/>
        <v>#VALUE!</v>
      </c>
      <c r="U44" s="17" t="e">
        <f t="shared" si="18"/>
        <v>#VALUE!</v>
      </c>
      <c r="V44" s="17" t="e">
        <f t="shared" si="18"/>
        <v>#VALUE!</v>
      </c>
      <c r="W44" s="17" t="e">
        <f t="shared" si="18"/>
        <v>#VALUE!</v>
      </c>
      <c r="X44" s="17" t="e">
        <f t="shared" si="18"/>
        <v>#VALUE!</v>
      </c>
      <c r="Y44" s="17" t="e">
        <f t="shared" si="18"/>
        <v>#VALUE!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 t="e">
        <f aca="true" t="shared" si="19" ref="R45:Y45">(R39+R40)/R38*100</f>
        <v>#VALUE!</v>
      </c>
      <c r="S45" s="17" t="e">
        <f t="shared" si="19"/>
        <v>#VALUE!</v>
      </c>
      <c r="T45" s="17" t="e">
        <f t="shared" si="19"/>
        <v>#VALUE!</v>
      </c>
      <c r="U45" s="17" t="e">
        <f t="shared" si="19"/>
        <v>#VALUE!</v>
      </c>
      <c r="V45" s="17" t="e">
        <f t="shared" si="19"/>
        <v>#VALUE!</v>
      </c>
      <c r="W45" s="17" t="e">
        <f t="shared" si="19"/>
        <v>#VALUE!</v>
      </c>
      <c r="X45" s="17" t="e">
        <f t="shared" si="19"/>
        <v>#VALUE!</v>
      </c>
      <c r="Y45" s="17" t="e">
        <f t="shared" si="19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 t="e">
        <f aca="true" t="shared" si="20" ref="R46:Y46">(R39*100+R40*64+R41*36+R42*14)/R38</f>
        <v>#VALUE!</v>
      </c>
      <c r="S46" s="17" t="e">
        <f t="shared" si="20"/>
        <v>#VALUE!</v>
      </c>
      <c r="T46" s="17" t="e">
        <f t="shared" si="20"/>
        <v>#VALUE!</v>
      </c>
      <c r="U46" s="17" t="e">
        <f t="shared" si="20"/>
        <v>#VALUE!</v>
      </c>
      <c r="V46" s="17" t="e">
        <f t="shared" si="20"/>
        <v>#VALUE!</v>
      </c>
      <c r="W46" s="17" t="e">
        <f t="shared" si="20"/>
        <v>#VALUE!</v>
      </c>
      <c r="X46" s="17" t="e">
        <f t="shared" si="20"/>
        <v>#VALUE!</v>
      </c>
      <c r="Y46" s="17" t="e">
        <f t="shared" si="20"/>
        <v>#VALUE!</v>
      </c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aca="true" t="shared" si="21" ref="R47:Y47">SUM(R39:R42)</f>
        <v>0</v>
      </c>
      <c r="S47" s="16">
        <f t="shared" si="21"/>
        <v>0</v>
      </c>
      <c r="T47" s="16">
        <f t="shared" si="21"/>
        <v>0</v>
      </c>
      <c r="U47" s="16">
        <f t="shared" si="21"/>
        <v>0</v>
      </c>
      <c r="V47" s="16">
        <f t="shared" si="21"/>
        <v>0</v>
      </c>
      <c r="W47" s="16">
        <f t="shared" si="21"/>
        <v>0</v>
      </c>
      <c r="X47" s="16">
        <f t="shared" si="21"/>
        <v>0</v>
      </c>
      <c r="Y47" s="16">
        <f t="shared" si="21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 t="str">
        <f aca="true" t="shared" si="22" ref="R49:Y49">IF(R47=0,"-",R44)</f>
        <v>-</v>
      </c>
      <c r="S49" s="16" t="str">
        <f t="shared" si="22"/>
        <v>-</v>
      </c>
      <c r="T49" s="16" t="str">
        <f t="shared" si="22"/>
        <v>-</v>
      </c>
      <c r="U49" s="16" t="str">
        <f t="shared" si="22"/>
        <v>-</v>
      </c>
      <c r="V49" s="16" t="str">
        <f t="shared" si="22"/>
        <v>-</v>
      </c>
      <c r="W49" s="16" t="str">
        <f t="shared" si="22"/>
        <v>-</v>
      </c>
      <c r="X49" s="16" t="str">
        <f t="shared" si="22"/>
        <v>-</v>
      </c>
      <c r="Y49" s="16" t="str">
        <f t="shared" si="22"/>
        <v>-</v>
      </c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 t="str">
        <f aca="true" t="shared" si="23" ref="R50:Y50">IF(R47=0,"-",R45)</f>
        <v>-</v>
      </c>
      <c r="S50" s="16" t="str">
        <f t="shared" si="23"/>
        <v>-</v>
      </c>
      <c r="T50" s="16" t="str">
        <f t="shared" si="23"/>
        <v>-</v>
      </c>
      <c r="U50" s="16" t="str">
        <f t="shared" si="23"/>
        <v>-</v>
      </c>
      <c r="V50" s="16" t="str">
        <f t="shared" si="23"/>
        <v>-</v>
      </c>
      <c r="W50" s="16" t="str">
        <f t="shared" si="23"/>
        <v>-</v>
      </c>
      <c r="X50" s="16" t="str">
        <f t="shared" si="23"/>
        <v>-</v>
      </c>
      <c r="Y50" s="16" t="str">
        <f t="shared" si="23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 t="str">
        <f aca="true" t="shared" si="24" ref="R51:Y51">IF(R47=0,"-",R46)</f>
        <v>-</v>
      </c>
      <c r="S51" s="16" t="str">
        <f t="shared" si="24"/>
        <v>-</v>
      </c>
      <c r="T51" s="16" t="str">
        <f t="shared" si="24"/>
        <v>-</v>
      </c>
      <c r="U51" s="16" t="str">
        <f t="shared" si="24"/>
        <v>-</v>
      </c>
      <c r="V51" s="16" t="str">
        <f t="shared" si="24"/>
        <v>-</v>
      </c>
      <c r="W51" s="16" t="str">
        <f t="shared" si="24"/>
        <v>-</v>
      </c>
      <c r="X51" s="16" t="str">
        <f t="shared" si="24"/>
        <v>-</v>
      </c>
      <c r="Y51" s="16" t="str">
        <f t="shared" si="24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R16" sqref="AR16"/>
    </sheetView>
  </sheetViews>
  <sheetFormatPr defaultColWidth="9.140625" defaultRowHeight="12.75"/>
  <cols>
    <col min="1" max="1" width="3.7109375" style="0" customWidth="1"/>
    <col min="2" max="2" width="9.0039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60</v>
      </c>
    </row>
    <row r="2" spans="1:52" ht="73.5" customHeight="1">
      <c r="A2" s="3" t="s">
        <v>0</v>
      </c>
      <c r="B2" s="3" t="s">
        <v>1</v>
      </c>
      <c r="C2" s="4" t="str">
        <f>AR3</f>
        <v>Терапия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Эндокринологические заболевания у кардиологических больных</v>
      </c>
      <c r="I2" s="4" t="str">
        <f>AR9</f>
        <v>Неотложная помощь в гинекологии</v>
      </c>
      <c r="J2" s="4" t="str">
        <f>AR10</f>
        <v>Обучающий симуляционный курс</v>
      </c>
      <c r="K2" s="4" t="str">
        <f>AR12</f>
        <v>Генетические аспекты развития заболеваний</v>
      </c>
      <c r="L2" s="4" t="str">
        <f>AR13</f>
        <v>Клиническая фармакология</v>
      </c>
      <c r="M2" s="4" t="str">
        <f>AR14</f>
        <v>Практика (вариативная часть)</v>
      </c>
      <c r="N2" s="4" t="str">
        <f>AR15</f>
        <v>Практика (базовая часть)</v>
      </c>
      <c r="O2" s="4">
        <f>AR16</f>
        <v>0</v>
      </c>
      <c r="P2" s="4">
        <f>AR17</f>
        <v>0</v>
      </c>
      <c r="Q2" s="4">
        <f>AR18</f>
        <v>0</v>
      </c>
      <c r="R2" s="4">
        <f>AR19</f>
        <v>0</v>
      </c>
      <c r="S2" s="4">
        <f>AR20</f>
        <v>0</v>
      </c>
      <c r="T2" s="4">
        <f>AR21</f>
        <v>0</v>
      </c>
      <c r="U2" s="4">
        <f>AR22</f>
        <v>0</v>
      </c>
      <c r="V2" s="4">
        <f>AR23</f>
        <v>0</v>
      </c>
      <c r="W2" s="4">
        <f>AR24</f>
        <v>0</v>
      </c>
      <c r="X2" s="4">
        <f>AR25</f>
        <v>0</v>
      </c>
      <c r="Y2" s="4">
        <f>AR26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>
        <f>C38</f>
        <v>0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>
        <f>C49</f>
        <v>0</v>
      </c>
      <c r="AY3" s="15">
        <f>C50</f>
        <v>0</v>
      </c>
      <c r="AZ3" s="15">
        <f>C51</f>
        <v>0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>
        <f>D38</f>
        <v>0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>
        <f>D49</f>
        <v>0</v>
      </c>
      <c r="AY4" s="15">
        <f>D50</f>
        <v>0</v>
      </c>
      <c r="AZ4" s="15">
        <f>D51</f>
        <v>0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>
        <f>E38</f>
        <v>0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>
        <f>E49</f>
        <v>0</v>
      </c>
      <c r="AY5" s="15">
        <f>E50</f>
        <v>0</v>
      </c>
      <c r="AZ5" s="15">
        <f>E51</f>
        <v>0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>
        <f>F38</f>
        <v>0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>
        <f>F49</f>
        <v>0</v>
      </c>
      <c r="AY6" s="15">
        <f>F50</f>
        <v>0</v>
      </c>
      <c r="AZ6" s="15">
        <f>F51</f>
        <v>0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>
        <f>G38</f>
        <v>0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>
        <f>G49</f>
        <v>0</v>
      </c>
      <c r="AY7" s="15">
        <f>G50</f>
        <v>0</v>
      </c>
      <c r="AZ7" s="15">
        <f>G51</f>
        <v>0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>
        <f>H38</f>
        <v>0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>
        <f>H49</f>
        <v>0</v>
      </c>
      <c r="AY8" s="15">
        <f>H50</f>
        <v>0</v>
      </c>
      <c r="AZ8" s="15">
        <f>H51</f>
        <v>0</v>
      </c>
      <c r="BB8" s="6" t="s">
        <v>25</v>
      </c>
    </row>
    <row r="9" spans="1:55" ht="12.75" customHeight="1">
      <c r="A9" s="1">
        <v>7</v>
      </c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54</v>
      </c>
      <c r="AS9" s="3">
        <f>I38</f>
        <v>0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>
        <f>I49</f>
        <v>0</v>
      </c>
      <c r="AY9" s="15">
        <f>I50</f>
        <v>0</v>
      </c>
      <c r="AZ9" s="15">
        <f>I51</f>
        <v>0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>
        <f>J38</f>
        <v>0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>
        <f>J49</f>
        <v>0</v>
      </c>
      <c r="AY10" s="15">
        <f>J50</f>
        <v>0</v>
      </c>
      <c r="AZ10" s="15">
        <f>J51</f>
        <v>0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77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4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  <c r="AR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R33" s="24"/>
      <c r="AS33" s="8"/>
    </row>
    <row r="34" spans="1:46" ht="12.75">
      <c r="A34" s="10"/>
      <c r="B34" s="10"/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>
        <f aca="true" t="shared" si="12" ref="K37:Y37">COUNT(K3:K36)</f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 t="str">
        <f aca="true" t="shared" si="13" ref="K38:Y38">IF(K37&gt;0,K37,"-")</f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/>
      <c r="C39" s="16"/>
      <c r="D39" s="16"/>
      <c r="E39" s="16"/>
      <c r="F39" s="16"/>
      <c r="G39" s="16"/>
      <c r="H39" s="16"/>
      <c r="I39" s="16"/>
      <c r="J39" s="16"/>
      <c r="K39" s="16">
        <f aca="true" t="shared" si="14" ref="K39:Y39">COUNTIF(K3:K32,5)</f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>
        <f aca="true" t="shared" si="15" ref="K40:Y40">COUNTIF(K3:K32,4)</f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>
        <f aca="true" t="shared" si="16" ref="K41:Y41">COUNTIF(K3:K32,3)</f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7" ref="K42:X42">COUNTIF(K3:K32,2)</f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>
        <f aca="true" t="shared" si="18" ref="K43:Y43">COUNTIF(K3:K32,2)</f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/>
      <c r="C44" s="17"/>
      <c r="D44" s="17"/>
      <c r="E44" s="17"/>
      <c r="F44" s="17"/>
      <c r="G44" s="17"/>
      <c r="H44" s="17"/>
      <c r="I44" s="17"/>
      <c r="J44" s="17"/>
      <c r="K44" s="17" t="e">
        <f aca="true" t="shared" si="19" ref="K44:Y44">(K39+K40+K41)/K38*100</f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 t="e">
        <f aca="true" t="shared" si="20" ref="K45:Y45">(K39+K40)/K38*100</f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 t="e">
        <f aca="true" t="shared" si="21" ref="K46:Y46">(K39*100+K40*64+K41*36+K42*14)/K38</f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>
        <f aca="true" t="shared" si="22" ref="K47:Y47">SUM(K39:K42)</f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 t="str">
        <f aca="true" t="shared" si="23" ref="K49:Y49">IF(K47=0,"-",K44)</f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 t="str">
        <f aca="true" t="shared" si="24" ref="K50:Y50">IF(K47=0,"-",K45)</f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 t="str">
        <f aca="true" t="shared" si="25" ref="K51:Y51">IF(K47=0,"-",K46)</f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P16" sqref="AP16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61</v>
      </c>
    </row>
    <row r="2" spans="1:52" ht="73.5" customHeight="1">
      <c r="A2" s="3" t="s">
        <v>0</v>
      </c>
      <c r="B2" s="3" t="s">
        <v>1</v>
      </c>
      <c r="C2" s="4" t="str">
        <f>AR3</f>
        <v>Терапия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Эндокринологические заболевания у кардиологических больных</v>
      </c>
      <c r="I2" s="4" t="str">
        <f>AR9</f>
        <v>Неотложная помощь в гинекологии</v>
      </c>
      <c r="J2" s="4" t="str">
        <f>AR10</f>
        <v>Обучающий симуляционный курс</v>
      </c>
      <c r="K2" s="4" t="str">
        <f>AR12</f>
        <v>Генетические аспекты развития заболеваний</v>
      </c>
      <c r="L2" s="4" t="str">
        <f>AR13</f>
        <v>Клиническая фармакология</v>
      </c>
      <c r="M2" s="4" t="str">
        <f>AR14</f>
        <v>Практика (вариативная часть)</v>
      </c>
      <c r="N2" s="4" t="str">
        <f>AR15</f>
        <v>Практика (базовая часть)</v>
      </c>
      <c r="O2" s="4">
        <f>AR16</f>
        <v>0</v>
      </c>
      <c r="P2" s="4">
        <f>AR17</f>
        <v>0</v>
      </c>
      <c r="Q2" s="4">
        <f>AR18</f>
        <v>0</v>
      </c>
      <c r="R2" s="4">
        <f>AR19</f>
        <v>0</v>
      </c>
      <c r="S2" s="4">
        <f>AR20</f>
        <v>0</v>
      </c>
      <c r="T2" s="4">
        <f>AR21</f>
        <v>0</v>
      </c>
      <c r="U2" s="4">
        <f>AR22</f>
        <v>0</v>
      </c>
      <c r="V2" s="4">
        <f>AR23</f>
        <v>0</v>
      </c>
      <c r="W2" s="4">
        <f>AR24</f>
        <v>0</v>
      </c>
      <c r="X2" s="4">
        <f>AR25</f>
        <v>0</v>
      </c>
      <c r="Y2" s="4">
        <f>AR26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>
        <v>7</v>
      </c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54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74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4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  <c r="AR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R33" s="24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P14" sqref="AP14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AR3</f>
        <v>Терапия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Эндокринологические заболевания у кардиологических больных</v>
      </c>
      <c r="I2" s="4" t="str">
        <f>AR9</f>
        <v>Неотложная помощь в гинекологии</v>
      </c>
      <c r="J2" s="4" t="str">
        <f>AR10</f>
        <v>Обучающий симуляционный курс</v>
      </c>
      <c r="K2" s="4" t="str">
        <f>AR12</f>
        <v>Генетические аспекты развития заболеваний</v>
      </c>
      <c r="L2" s="4" t="str">
        <f>AR13</f>
        <v>Клиническая фармакология</v>
      </c>
      <c r="M2" s="4" t="str">
        <f>AR14</f>
        <v>Практика (вариативная часть)</v>
      </c>
      <c r="N2" s="4" t="str">
        <f>AR15</f>
        <v>Практика (базовая часть)</v>
      </c>
      <c r="O2" s="4">
        <f>AR16</f>
        <v>0</v>
      </c>
      <c r="P2" s="4">
        <f>AR17</f>
        <v>0</v>
      </c>
      <c r="Q2" s="4">
        <f>AR18</f>
        <v>0</v>
      </c>
      <c r="R2" s="4">
        <f>AR19</f>
        <v>0</v>
      </c>
      <c r="S2" s="4">
        <f>AR20</f>
        <v>0</v>
      </c>
      <c r="T2" s="4">
        <f>AR21</f>
        <v>0</v>
      </c>
      <c r="U2" s="4">
        <f>AR22</f>
        <v>0</v>
      </c>
      <c r="V2" s="4">
        <f>AR23</f>
        <v>0</v>
      </c>
      <c r="W2" s="4">
        <f>AR24</f>
        <v>0</v>
      </c>
      <c r="X2" s="4">
        <f>AR25</f>
        <v>0</v>
      </c>
      <c r="Y2" s="4">
        <f>AR26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>
        <v>7</v>
      </c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54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74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4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  <c r="AR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R33" s="24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Латышева</cp:lastModifiedBy>
  <cp:lastPrinted>2019-02-20T07:59:35Z</cp:lastPrinted>
  <dcterms:created xsi:type="dcterms:W3CDTF">1996-10-08T23:32:33Z</dcterms:created>
  <dcterms:modified xsi:type="dcterms:W3CDTF">2019-02-20T08:08:45Z</dcterms:modified>
  <cp:category/>
  <cp:version/>
  <cp:contentType/>
  <cp:contentStatus/>
</cp:coreProperties>
</file>